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5505" activeTab="3"/>
  </bookViews>
  <sheets>
    <sheet name="P&amp;L-Final" sheetId="1" r:id="rId1"/>
    <sheet name="BS-Final" sheetId="2" r:id="rId2"/>
    <sheet name="Cash Flow" sheetId="3" r:id="rId3"/>
    <sheet name="Equity Final" sheetId="4" r:id="rId4"/>
  </sheets>
  <externalReferences>
    <externalReference r:id="rId7"/>
    <externalReference r:id="rId8"/>
  </externalReferences>
  <definedNames>
    <definedName name="_xlnm.Print_Area" localSheetId="1">'BS-Final'!$A$1:$I$61</definedName>
    <definedName name="_xlnm.Print_Area" localSheetId="3">'Equity Final'!$A$1:$H$26</definedName>
    <definedName name="_xlnm.Print_Area" localSheetId="0">'P&amp;L-Final'!$A$1:$L$44</definedName>
  </definedNames>
  <calcPr fullCalcOnLoad="1"/>
</workbook>
</file>

<file path=xl/sharedStrings.xml><?xml version="1.0" encoding="utf-8"?>
<sst xmlns="http://schemas.openxmlformats.org/spreadsheetml/2006/main" count="153" uniqueCount="105">
  <si>
    <t>KIA LIM BERHAD (342868-P)</t>
  </si>
  <si>
    <t>CONDENSED CONSOLIDATED INCOME STATEMENT</t>
  </si>
  <si>
    <t>RM `000</t>
  </si>
  <si>
    <t>Revenue</t>
  </si>
  <si>
    <t>Operating Expenses</t>
  </si>
  <si>
    <t>Other Operating Income</t>
  </si>
  <si>
    <t>Finance Costs</t>
  </si>
  <si>
    <t>Taxation</t>
  </si>
  <si>
    <t>Minority Interest</t>
  </si>
  <si>
    <t>-</t>
  </si>
  <si>
    <t>CONDENSED CONSOLIDATED BALANCE SHEET</t>
  </si>
  <si>
    <t>Current assets</t>
  </si>
  <si>
    <t>Inventories</t>
  </si>
  <si>
    <t>Current liabilities</t>
  </si>
  <si>
    <t>Financed by:</t>
  </si>
  <si>
    <t>Capital and reserves</t>
  </si>
  <si>
    <t>Minority shareholders' interests</t>
  </si>
  <si>
    <t>Long term and deferred liabilities</t>
  </si>
  <si>
    <t>Retirement benefits</t>
  </si>
  <si>
    <t>Share capital</t>
  </si>
  <si>
    <t>Reserves</t>
  </si>
  <si>
    <t>CONDENSED CONSOLIDATED CASH FLOW STATEMENT</t>
  </si>
  <si>
    <t>CONDENSED CONSOLIDATED STATEMENT OF CHANGES IN EQUITY</t>
  </si>
  <si>
    <t>Balance at beginning of year</t>
  </si>
  <si>
    <t>Balance at end of period</t>
  </si>
  <si>
    <t>Non-cash items</t>
  </si>
  <si>
    <t>CURRENT</t>
  </si>
  <si>
    <t>QUARTER</t>
  </si>
  <si>
    <t>ENDED</t>
  </si>
  <si>
    <t>COMPARATIVE</t>
  </si>
  <si>
    <t xml:space="preserve">ENDED </t>
  </si>
  <si>
    <t>CUMULATIVE</t>
  </si>
  <si>
    <t>TO DATE</t>
  </si>
  <si>
    <t>Share Of Profits/(Loss) Of</t>
  </si>
  <si>
    <t>Associated Companies</t>
  </si>
  <si>
    <t>Other Investment Income</t>
  </si>
  <si>
    <t>Earnings Per Share</t>
  </si>
  <si>
    <t>-   Fully Diluted (Sen)</t>
  </si>
  <si>
    <t>-   Basic (Sen)</t>
  </si>
  <si>
    <t>(UNAUDITED)</t>
  </si>
  <si>
    <t>(AUDITED)</t>
  </si>
  <si>
    <t xml:space="preserve">AS AT </t>
  </si>
  <si>
    <t>AS AT</t>
  </si>
  <si>
    <t>Property, Plant and Equipment</t>
  </si>
  <si>
    <t>Properties Under Development</t>
  </si>
  <si>
    <t>Intangible Assets</t>
  </si>
  <si>
    <t>Other Receivables</t>
  </si>
  <si>
    <t>Trade Receivables</t>
  </si>
  <si>
    <t>Trade Payables</t>
  </si>
  <si>
    <t>Other Payables</t>
  </si>
  <si>
    <t>Proposed Dividend</t>
  </si>
  <si>
    <t>Others</t>
  </si>
  <si>
    <t>Share Premium</t>
  </si>
  <si>
    <t>Revaluation Reserve</t>
  </si>
  <si>
    <t>Capital Reserve</t>
  </si>
  <si>
    <t>Statutory Reserve</t>
  </si>
  <si>
    <t>Other Borrowings</t>
  </si>
  <si>
    <t>SHARE</t>
  </si>
  <si>
    <t>CAPITAL</t>
  </si>
  <si>
    <t>PREMIUM</t>
  </si>
  <si>
    <t>Net loss for the period</t>
  </si>
  <si>
    <t xml:space="preserve">Exercise of Employee share option scheme </t>
  </si>
  <si>
    <t>RM'000</t>
  </si>
  <si>
    <t>LOSS</t>
  </si>
  <si>
    <t>TOTAL</t>
  </si>
  <si>
    <t>CASHFLOW FROM OPERATING ACTIVITIES</t>
  </si>
  <si>
    <t>Net loss before taxation</t>
  </si>
  <si>
    <t>Adjustment for:</t>
  </si>
  <si>
    <t>Non-operating items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</si>
  <si>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</si>
  <si>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</si>
  <si>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</si>
  <si>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</si>
  <si>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</si>
  <si>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</si>
  <si>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CASHFLOW FROM FINANCING ACTIVITIES</t>
  </si>
  <si>
    <t>Repayment of bank borrowings</t>
  </si>
  <si>
    <t>Proceeds from issuance of shares</t>
  </si>
  <si>
    <t>ACCUMMULATED</t>
  </si>
  <si>
    <t>Loss From Operations</t>
  </si>
  <si>
    <t>Loss Before Taxation</t>
  </si>
  <si>
    <t>Loss After Taxation</t>
  </si>
  <si>
    <t>Net Loss for the Period</t>
  </si>
  <si>
    <t>Net current liabilities</t>
  </si>
  <si>
    <t>Accumulated Losses</t>
  </si>
  <si>
    <t>Operating profit before working capital changes</t>
  </si>
  <si>
    <t>Net cash used in investing activities</t>
  </si>
  <si>
    <t>Net cash used in financing activities</t>
  </si>
  <si>
    <t>NET DECREASE IN CASH AND CASH EQUIVALENT</t>
  </si>
  <si>
    <t>31/12/2002</t>
  </si>
  <si>
    <t>FOR THE PERIOD ENDED 31 MARCH 2003</t>
  </si>
  <si>
    <t>3 MONTHS</t>
  </si>
  <si>
    <t>31/3/2003</t>
  </si>
  <si>
    <t>31/3/2002</t>
  </si>
  <si>
    <t>AS AT 31 MARCH 2003</t>
  </si>
  <si>
    <t>Investment Properties</t>
  </si>
  <si>
    <t>Long Term Investments</t>
  </si>
  <si>
    <t>Cash and Bank Balances</t>
  </si>
  <si>
    <t>Investment in Associated Company</t>
  </si>
  <si>
    <t>3 months period ended 31 March 2003</t>
  </si>
  <si>
    <t>CASH AND CASH EQUIVALENTS AT 1 JANUARY 2003</t>
  </si>
  <si>
    <t>CASH AND CASH EQUIVALENTS AT 31 MARCH 2003</t>
  </si>
  <si>
    <t>Net cash used in operating activities</t>
  </si>
  <si>
    <t>Bank and Other Borrowings</t>
  </si>
  <si>
    <t>Bank Borrowings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</si>
</sst>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* #,##0_-;\-* #,##0_-;_-* &quot;-&quot;_-;_-@_-"/>
    <numFmt numFmtId="178" formatCode="_-&quot;RM&quot;* #,##0.00_-;\-&quot;RM&quot;* #,##0.00_-;_-&quot;RM&quot;* &quot;-&quot;??_-;_-@_-"/>
    <numFmt numFmtId="179" formatCode="_-* #,##0.00_-;\-* #,##0.00_-;_-* &quot;-&quot;??_-;_-@_-"/>
    <numFmt numFmtId="180" formatCode="_(* #,##0.0_);_(* \(#,##0.0\);_(* &quot;-&quot;_);_(@_)"/>
    <numFmt numFmtId="181" formatCode="_(* #,##0.00_);_(* \(#,##0.00\);_(* &quot;-&quot;_);_(@_)"/>
    <numFmt numFmtId="182" formatCode="_(* #,##0.000_);_(* \(#,##0.000\);_(* &quot;-&quot;??_);_(@_)"/>
    <numFmt numFmtId="183" formatCode="_(* #,##0.0000_);_(* \(#,##0.00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mmmm\ d\,\ yyyy"/>
    <numFmt numFmtId="200" formatCode="0.00;[Red]0.00"/>
    <numFmt numFmtId="201" formatCode="_-* #,##0_-;\-* #,##0_-;_-* &quot;-&quot;??_-;_-@_-"/>
    <numFmt numFmtId="202" formatCode="0_);\(0\)"/>
    <numFmt numFmtId="203" formatCode="_-* #,##0.0_-;\-* #,##0.0_-;_-* &quot;-&quot;??_-;_-@_-"/>
    <numFmt numFmtId="204" formatCode="_-* #,##0.000_-;\-* #,##0.000_-;_-* &quot;-&quot;??_-;_-@_-"/>
    <numFmt numFmtId="205" formatCode="#,##0.0_);\(#,##0.0\)"/>
  </numFmts>
  <fonts count="12">
    <font>
      <sz val="12"/>
      <name val="Times New Roman"/>
      <family val="0"/>
    </font>
    <font>
      <sz val="10"/>
      <name val="Times New Roman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  <font>
      <sz val="11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26" applyFo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 applyAlignment="1">
      <alignment horizontal="center"/>
      <protection/>
    </xf>
    <xf numFmtId="0" fontId="4" fillId="0" borderId="0" xfId="26" applyFont="1" applyBorder="1" applyAlignment="1">
      <alignment horizontal="center"/>
      <protection/>
    </xf>
    <xf numFmtId="0" fontId="6" fillId="0" borderId="0" xfId="26" applyFont="1">
      <alignment/>
      <protection/>
    </xf>
    <xf numFmtId="37" fontId="4" fillId="0" borderId="0" xfId="26" applyNumberFormat="1" applyFont="1">
      <alignment/>
      <protection/>
    </xf>
    <xf numFmtId="37" fontId="4" fillId="0" borderId="0" xfId="26" applyNumberFormat="1" applyFont="1" applyBorder="1">
      <alignment/>
      <protection/>
    </xf>
    <xf numFmtId="171" fontId="7" fillId="0" borderId="0" xfId="26" applyFont="1" applyBorder="1">
      <alignment horizontal="right"/>
      <protection/>
    </xf>
    <xf numFmtId="0" fontId="4" fillId="0" borderId="0" xfId="26" applyFont="1" applyAlignment="1">
      <alignment wrapText="1"/>
      <protection/>
    </xf>
    <xf numFmtId="0" fontId="4" fillId="0" borderId="0" xfId="26" applyFont="1" quotePrefix="1">
      <alignment/>
      <protection/>
    </xf>
    <xf numFmtId="0" fontId="3" fillId="0" borderId="0" xfId="26" applyFont="1" quotePrefix="1">
      <alignment/>
      <protection/>
    </xf>
    <xf numFmtId="0" fontId="3" fillId="0" borderId="0" xfId="26" applyFont="1">
      <alignment/>
      <protection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71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171" fontId="3" fillId="0" borderId="0" xfId="15" applyNumberFormat="1" applyFont="1" applyAlignment="1">
      <alignment/>
    </xf>
    <xf numFmtId="43" fontId="3" fillId="0" borderId="0" xfId="15" applyFont="1" applyAlignment="1">
      <alignment/>
    </xf>
    <xf numFmtId="171" fontId="3" fillId="0" borderId="0" xfId="15" applyNumberFormat="1" applyFont="1" applyAlignment="1">
      <alignment horizontal="center"/>
    </xf>
    <xf numFmtId="43" fontId="3" fillId="0" borderId="0" xfId="15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1" fontId="3" fillId="0" borderId="1" xfId="15" applyNumberFormat="1" applyFont="1" applyBorder="1" applyAlignment="1" quotePrefix="1">
      <alignment horizontal="center"/>
    </xf>
    <xf numFmtId="43" fontId="3" fillId="0" borderId="0" xfId="15" applyFont="1" applyBorder="1" applyAlignment="1">
      <alignment/>
    </xf>
    <xf numFmtId="171" fontId="3" fillId="0" borderId="0" xfId="15" applyNumberFormat="1" applyFont="1" applyBorder="1" applyAlignment="1">
      <alignment horizontal="center"/>
    </xf>
    <xf numFmtId="171" fontId="4" fillId="0" borderId="0" xfId="15" applyNumberFormat="1" applyFont="1" applyBorder="1" applyAlignment="1">
      <alignment/>
    </xf>
    <xf numFmtId="43" fontId="4" fillId="0" borderId="0" xfId="15" applyFont="1" applyBorder="1" applyAlignment="1">
      <alignment/>
    </xf>
    <xf numFmtId="171" fontId="4" fillId="0" borderId="2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71" fontId="4" fillId="0" borderId="3" xfId="15" applyNumberFormat="1" applyFont="1" applyBorder="1" applyAlignment="1">
      <alignment/>
    </xf>
    <xf numFmtId="171" fontId="4" fillId="0" borderId="4" xfId="15" applyNumberFormat="1" applyFont="1" applyBorder="1" applyAlignment="1">
      <alignment/>
    </xf>
    <xf numFmtId="171" fontId="4" fillId="0" borderId="5" xfId="15" applyNumberFormat="1" applyFont="1" applyBorder="1" applyAlignment="1">
      <alignment/>
    </xf>
    <xf numFmtId="43" fontId="4" fillId="0" borderId="0" xfId="15" applyFont="1" applyBorder="1" applyAlignment="1">
      <alignment horizontal="center"/>
    </xf>
    <xf numFmtId="171" fontId="4" fillId="0" borderId="6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171" fontId="3" fillId="0" borderId="0" xfId="15" applyNumberFormat="1" applyFont="1" applyBorder="1" applyAlignment="1" quotePrefix="1">
      <alignment horizontal="center"/>
    </xf>
    <xf numFmtId="0" fontId="3" fillId="0" borderId="1" xfId="0" applyFont="1" applyBorder="1" applyAlignment="1" quotePrefix="1">
      <alignment horizontal="center"/>
    </xf>
    <xf numFmtId="171" fontId="3" fillId="0" borderId="0" xfId="15" applyNumberFormat="1" applyFont="1" applyBorder="1" applyAlignment="1">
      <alignment/>
    </xf>
    <xf numFmtId="171" fontId="3" fillId="0" borderId="6" xfId="15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171" fontId="3" fillId="0" borderId="6" xfId="15" applyNumberFormat="1" applyFont="1" applyBorder="1" applyAlignment="1">
      <alignment vertical="center"/>
    </xf>
    <xf numFmtId="171" fontId="3" fillId="0" borderId="0" xfId="15" applyNumberFormat="1" applyFont="1" applyBorder="1" applyAlignment="1">
      <alignment vertical="center"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 horizontal="right"/>
    </xf>
    <xf numFmtId="0" fontId="3" fillId="0" borderId="0" xfId="26" applyFont="1" applyAlignment="1">
      <alignment horizontal="left"/>
      <protection/>
    </xf>
    <xf numFmtId="0" fontId="3" fillId="0" borderId="0" xfId="26" applyFont="1" applyBorder="1" applyAlignment="1">
      <alignment horizontal="left"/>
      <protection/>
    </xf>
    <xf numFmtId="0" fontId="5" fillId="0" borderId="1" xfId="26" applyFont="1" applyBorder="1" applyAlignment="1">
      <alignment horizontal="left"/>
      <protection/>
    </xf>
    <xf numFmtId="0" fontId="3" fillId="0" borderId="0" xfId="26" applyFont="1" applyBorder="1" applyAlignment="1">
      <alignment horizontal="center"/>
      <protection/>
    </xf>
    <xf numFmtId="0" fontId="3" fillId="0" borderId="0" xfId="26" applyFont="1" applyAlignment="1">
      <alignment horizontal="center"/>
      <protection/>
    </xf>
    <xf numFmtId="171" fontId="3" fillId="0" borderId="1" xfId="15" applyNumberFormat="1" applyFont="1" applyBorder="1" applyAlignment="1">
      <alignment horizontal="center"/>
    </xf>
    <xf numFmtId="0" fontId="3" fillId="0" borderId="1" xfId="26" applyFont="1" applyBorder="1" applyAlignment="1">
      <alignment horizontal="center"/>
      <protection/>
    </xf>
    <xf numFmtId="0" fontId="3" fillId="0" borderId="0" xfId="26" applyFont="1" applyBorder="1" applyAlignment="1" quotePrefix="1">
      <alignment horizontal="center"/>
      <protection/>
    </xf>
    <xf numFmtId="0" fontId="5" fillId="0" borderId="0" xfId="26" applyFont="1">
      <alignment/>
      <protection/>
    </xf>
    <xf numFmtId="37" fontId="4" fillId="0" borderId="5" xfId="26" applyNumberFormat="1" applyFont="1" applyBorder="1">
      <alignment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Currency [0]_Diluted EPS Calculation" xfId="19"/>
    <cellStyle name="Currency [0]_KLB-Cashflow" xfId="20"/>
    <cellStyle name="Currency_Diluted EPS Calculation" xfId="21"/>
    <cellStyle name="Currency_KLB-Cashflow" xfId="22"/>
    <cellStyle name="Followed Hyperlink" xfId="23"/>
    <cellStyle name="Hyperlink" xfId="24"/>
    <cellStyle name="Normal_3rd Q Anno." xfId="25"/>
    <cellStyle name="Normal_Conso-Sept 2002" xfId="26"/>
    <cellStyle name="Normal_Diluted EPS Calculation" xfId="27"/>
    <cellStyle name="Normal_KLB-Acc01" xfId="28"/>
    <cellStyle name="Normal_KLB-Cashflow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161925</xdr:rowOff>
    </xdr:from>
    <xdr:to>
      <xdr:col>12</xdr:col>
      <xdr:colOff>9525</xdr:colOff>
      <xdr:row>44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153400"/>
          <a:ext cx="8115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(The Condensed Consolidated Income Statement should be read in conjunction with the Annual Financial Report for the year ended 31st December 2002)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95250</xdr:rowOff>
    </xdr:from>
    <xdr:to>
      <xdr:col>9</xdr:col>
      <xdr:colOff>28575</xdr:colOff>
      <xdr:row>61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0039350"/>
          <a:ext cx="68103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(The Condensed Consolidated Balance Sheet should be read in conjunction with the Annual Financial Report for the year ended 31st December 2002)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44</xdr:row>
      <xdr:rowOff>133350</xdr:rowOff>
    </xdr:from>
    <xdr:to>
      <xdr:col>5</xdr:col>
      <xdr:colOff>19050</xdr:colOff>
      <xdr:row>46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801100"/>
          <a:ext cx="6486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(The Condensed Consolidated Cash Flow Statement should be read in conjunction with the Annual Financial Report for the year ended 31st December 2002)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47625</xdr:rowOff>
    </xdr:from>
    <xdr:to>
      <xdr:col>7</xdr:col>
      <xdr:colOff>666750</xdr:colOff>
      <xdr:row>24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4324350"/>
          <a:ext cx="769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(The Condensed Consolidated Statement of Changes in Equity should be read in conjunction with the Annual Financial Report for the year ended 31st December 2002)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LB-Cashflo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LB%20GROUP3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CF"/>
      <sheetName val="Cash Flow-13-14"/>
      <sheetName val="Condensed"/>
    </sheetNames>
    <sheetDataSet>
      <sheetData sheetId="1">
        <row r="46">
          <cell r="D46">
            <v>-86934</v>
          </cell>
        </row>
      </sheetData>
      <sheetData sheetId="2">
        <row r="13">
          <cell r="D13">
            <v>-1729390</v>
          </cell>
        </row>
        <row r="18">
          <cell r="D18">
            <v>1582468</v>
          </cell>
        </row>
        <row r="19">
          <cell r="D19">
            <v>1395901</v>
          </cell>
        </row>
        <row r="24">
          <cell r="D24">
            <v>-1569795</v>
          </cell>
        </row>
        <row r="25">
          <cell r="D25">
            <v>-3237412</v>
          </cell>
        </row>
        <row r="35">
          <cell r="D35">
            <v>-55543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2pl"/>
      <sheetName val="Q2BS&amp;notes"/>
      <sheetName val="PL"/>
      <sheetName val="BAL. SHT"/>
      <sheetName val="Sheet5"/>
    </sheetNames>
    <sheetDataSet>
      <sheetData sheetId="2">
        <row r="11">
          <cell r="J11">
            <v>9734376</v>
          </cell>
        </row>
        <row r="21">
          <cell r="J21">
            <v>-1729390</v>
          </cell>
        </row>
        <row r="28">
          <cell r="J28">
            <v>-30349505</v>
          </cell>
        </row>
        <row r="33">
          <cell r="J33">
            <v>151619</v>
          </cell>
        </row>
        <row r="34">
          <cell r="J34">
            <v>1395578</v>
          </cell>
        </row>
      </sheetData>
      <sheetData sheetId="3">
        <row r="9">
          <cell r="J9">
            <v>87502792</v>
          </cell>
        </row>
        <row r="11">
          <cell r="J11">
            <v>118123</v>
          </cell>
        </row>
        <row r="12">
          <cell r="J12">
            <v>761898</v>
          </cell>
        </row>
        <row r="13">
          <cell r="J13">
            <v>573769</v>
          </cell>
        </row>
        <row r="17">
          <cell r="J17">
            <v>1088312</v>
          </cell>
        </row>
        <row r="18">
          <cell r="J18">
            <v>10213650</v>
          </cell>
        </row>
        <row r="19">
          <cell r="J19">
            <v>8759275</v>
          </cell>
        </row>
        <row r="20">
          <cell r="J20">
            <v>241280</v>
          </cell>
        </row>
        <row r="24">
          <cell r="J24">
            <v>4820</v>
          </cell>
        </row>
        <row r="28">
          <cell r="J28">
            <v>14047031</v>
          </cell>
        </row>
        <row r="29">
          <cell r="J29">
            <v>11119321</v>
          </cell>
        </row>
        <row r="32">
          <cell r="J32">
            <v>519239</v>
          </cell>
        </row>
        <row r="34">
          <cell r="J34">
            <v>35459411</v>
          </cell>
        </row>
        <row r="42">
          <cell r="J42">
            <v>44579000</v>
          </cell>
        </row>
        <row r="48">
          <cell r="J48">
            <v>26456047</v>
          </cell>
        </row>
        <row r="49">
          <cell r="J49">
            <v>150145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="75" zoomScaleNormal="75" workbookViewId="0" topLeftCell="A26">
      <selection activeCell="F30" sqref="F30"/>
    </sheetView>
  </sheetViews>
  <sheetFormatPr defaultColWidth="9.00390625" defaultRowHeight="15.75"/>
  <cols>
    <col min="1" max="1" width="2.625" style="15" customWidth="1"/>
    <col min="2" max="2" width="9.00390625" style="15" customWidth="1"/>
    <col min="3" max="3" width="6.625" style="15" customWidth="1"/>
    <col min="4" max="4" width="9.00390625" style="15" customWidth="1"/>
    <col min="5" max="5" width="12.00390625" style="15" customWidth="1"/>
    <col min="6" max="6" width="14.00390625" style="16" customWidth="1"/>
    <col min="7" max="7" width="1.625" style="16" customWidth="1"/>
    <col min="8" max="8" width="15.75390625" style="15" bestFit="1" customWidth="1"/>
    <col min="9" max="9" width="1.625" style="16" customWidth="1"/>
    <col min="10" max="10" width="15.50390625" style="16" bestFit="1" customWidth="1"/>
    <col min="11" max="11" width="1.625" style="16" customWidth="1"/>
    <col min="12" max="12" width="17.125" style="16" bestFit="1" customWidth="1"/>
    <col min="13" max="13" width="9.75390625" style="16" customWidth="1"/>
    <col min="14" max="14" width="1.4921875" style="15" customWidth="1"/>
    <col min="15" max="16384" width="9.00390625" style="15" customWidth="1"/>
  </cols>
  <sheetData>
    <row r="1" ht="18">
      <c r="A1" s="14" t="s">
        <v>0</v>
      </c>
    </row>
    <row r="2" ht="15.75">
      <c r="A2" s="13"/>
    </row>
    <row r="3" ht="15.75">
      <c r="A3" s="13"/>
    </row>
    <row r="4" ht="15.75">
      <c r="A4" s="13" t="s">
        <v>1</v>
      </c>
    </row>
    <row r="5" ht="15.75">
      <c r="A5" s="13" t="s">
        <v>90</v>
      </c>
    </row>
    <row r="6" ht="15.75">
      <c r="A6" s="13"/>
    </row>
    <row r="7" ht="15.75">
      <c r="L7" s="18" t="s">
        <v>29</v>
      </c>
    </row>
    <row r="8" spans="1:14" ht="15.75">
      <c r="A8" s="22"/>
      <c r="B8" s="22"/>
      <c r="C8" s="22"/>
      <c r="D8" s="22"/>
      <c r="E8" s="22"/>
      <c r="F8" s="27" t="s">
        <v>26</v>
      </c>
      <c r="G8" s="27"/>
      <c r="H8" s="24" t="s">
        <v>29</v>
      </c>
      <c r="I8" s="27"/>
      <c r="J8" s="27" t="s">
        <v>91</v>
      </c>
      <c r="K8" s="27"/>
      <c r="L8" s="27" t="s">
        <v>91</v>
      </c>
      <c r="M8" s="27"/>
      <c r="N8" s="22"/>
    </row>
    <row r="9" spans="1:14" ht="15.75">
      <c r="A9" s="22"/>
      <c r="B9" s="22"/>
      <c r="C9" s="22"/>
      <c r="D9" s="22"/>
      <c r="E9" s="22"/>
      <c r="F9" s="27" t="s">
        <v>27</v>
      </c>
      <c r="G9" s="38"/>
      <c r="H9" s="24" t="s">
        <v>27</v>
      </c>
      <c r="I9" s="27"/>
      <c r="J9" s="27" t="s">
        <v>31</v>
      </c>
      <c r="K9" s="27"/>
      <c r="L9" s="27" t="s">
        <v>31</v>
      </c>
      <c r="M9" s="27"/>
      <c r="N9" s="22"/>
    </row>
    <row r="10" spans="1:14" ht="15.75">
      <c r="A10" s="22"/>
      <c r="B10" s="22"/>
      <c r="C10" s="22"/>
      <c r="D10" s="22"/>
      <c r="E10" s="22"/>
      <c r="F10" s="27" t="s">
        <v>28</v>
      </c>
      <c r="G10" s="38"/>
      <c r="H10" s="24" t="s">
        <v>30</v>
      </c>
      <c r="I10" s="27"/>
      <c r="J10" s="27" t="s">
        <v>32</v>
      </c>
      <c r="K10" s="27"/>
      <c r="L10" s="27" t="s">
        <v>32</v>
      </c>
      <c r="M10" s="27"/>
      <c r="N10" s="22"/>
    </row>
    <row r="11" spans="1:14" ht="15.75">
      <c r="A11" s="22"/>
      <c r="B11" s="22"/>
      <c r="C11" s="22"/>
      <c r="D11" s="22"/>
      <c r="E11" s="22"/>
      <c r="F11" s="25" t="str">
        <f>J11</f>
        <v>31/3/2003</v>
      </c>
      <c r="G11" s="38"/>
      <c r="H11" s="39" t="str">
        <f>L11</f>
        <v>31/3/2002</v>
      </c>
      <c r="I11" s="27"/>
      <c r="J11" s="25" t="s">
        <v>92</v>
      </c>
      <c r="K11" s="27"/>
      <c r="L11" s="39" t="s">
        <v>93</v>
      </c>
      <c r="M11" s="27"/>
      <c r="N11" s="22"/>
    </row>
    <row r="12" spans="1:14" ht="15.75">
      <c r="A12" s="22"/>
      <c r="B12" s="22"/>
      <c r="C12" s="22"/>
      <c r="D12" s="22"/>
      <c r="E12" s="22"/>
      <c r="F12" s="27" t="s">
        <v>2</v>
      </c>
      <c r="G12" s="40"/>
      <c r="H12" s="27" t="s">
        <v>2</v>
      </c>
      <c r="I12" s="40"/>
      <c r="J12" s="27" t="s">
        <v>2</v>
      </c>
      <c r="K12" s="40"/>
      <c r="L12" s="27" t="s">
        <v>2</v>
      </c>
      <c r="M12" s="40"/>
      <c r="N12" s="22"/>
    </row>
    <row r="13" spans="1:14" ht="15">
      <c r="A13" s="22"/>
      <c r="B13" s="22"/>
      <c r="C13" s="22"/>
      <c r="D13" s="22"/>
      <c r="E13" s="22"/>
      <c r="F13" s="28"/>
      <c r="G13" s="28"/>
      <c r="H13" s="22"/>
      <c r="I13" s="28"/>
      <c r="J13" s="28"/>
      <c r="K13" s="28"/>
      <c r="L13" s="28"/>
      <c r="M13" s="28"/>
      <c r="N13" s="22"/>
    </row>
    <row r="14" spans="1:14" s="13" customFormat="1" ht="15.75">
      <c r="A14" s="22" t="s">
        <v>3</v>
      </c>
      <c r="B14" s="23"/>
      <c r="C14" s="23"/>
      <c r="D14" s="23"/>
      <c r="E14" s="23"/>
      <c r="F14" s="28">
        <f>+J14</f>
        <v>9734.376</v>
      </c>
      <c r="G14" s="28"/>
      <c r="H14" s="28">
        <v>9123</v>
      </c>
      <c r="I14" s="28"/>
      <c r="J14" s="28">
        <f>+'[2]PL'!$J$11/1000</f>
        <v>9734.376</v>
      </c>
      <c r="K14" s="28"/>
      <c r="L14" s="28">
        <v>9123</v>
      </c>
      <c r="M14" s="40"/>
      <c r="N14" s="23"/>
    </row>
    <row r="15" spans="1:14" ht="15">
      <c r="A15" s="22"/>
      <c r="B15" s="22"/>
      <c r="C15" s="22"/>
      <c r="D15" s="22"/>
      <c r="E15" s="22"/>
      <c r="F15" s="28"/>
      <c r="G15" s="28"/>
      <c r="H15" s="28"/>
      <c r="I15" s="28"/>
      <c r="J15" s="28"/>
      <c r="K15" s="28"/>
      <c r="L15" s="28"/>
      <c r="M15" s="28"/>
      <c r="N15" s="22"/>
    </row>
    <row r="16" spans="1:14" ht="15">
      <c r="A16" s="22" t="s">
        <v>4</v>
      </c>
      <c r="B16" s="22"/>
      <c r="C16" s="22"/>
      <c r="D16" s="22"/>
      <c r="E16" s="22"/>
      <c r="F16" s="28">
        <f>F20-SUM(F14,F18)</f>
        <v>-9999.807</v>
      </c>
      <c r="G16" s="28"/>
      <c r="H16" s="28">
        <f>H20-SUM(H14,H18)</f>
        <v>-9622</v>
      </c>
      <c r="I16" s="28"/>
      <c r="J16" s="28">
        <f>J20-SUM(J14,J18)</f>
        <v>-9999.807</v>
      </c>
      <c r="K16" s="28"/>
      <c r="L16" s="28">
        <f>L20-SUM(L14,L18)</f>
        <v>-9622</v>
      </c>
      <c r="M16" s="28"/>
      <c r="N16" s="22"/>
    </row>
    <row r="17" spans="1:14" ht="15">
      <c r="A17" s="22"/>
      <c r="B17" s="22"/>
      <c r="C17" s="22"/>
      <c r="D17" s="22"/>
      <c r="E17" s="22"/>
      <c r="F17" s="28"/>
      <c r="G17" s="28"/>
      <c r="H17" s="28"/>
      <c r="I17" s="28"/>
      <c r="J17" s="28"/>
      <c r="K17" s="28"/>
      <c r="L17" s="28"/>
      <c r="M17" s="28"/>
      <c r="N17" s="22"/>
    </row>
    <row r="18" spans="1:14" ht="15">
      <c r="A18" s="22" t="s">
        <v>5</v>
      </c>
      <c r="B18" s="22"/>
      <c r="C18" s="22"/>
      <c r="D18" s="22"/>
      <c r="E18" s="22"/>
      <c r="F18" s="28">
        <f>+J18</f>
        <v>151.619</v>
      </c>
      <c r="G18" s="28"/>
      <c r="H18" s="28">
        <v>338</v>
      </c>
      <c r="I18" s="28"/>
      <c r="J18" s="28">
        <f>+'[2]PL'!$J$33/1000</f>
        <v>151.619</v>
      </c>
      <c r="K18" s="28"/>
      <c r="L18" s="28">
        <v>338</v>
      </c>
      <c r="M18" s="28"/>
      <c r="N18" s="22"/>
    </row>
    <row r="19" spans="1:14" ht="15">
      <c r="A19" s="22"/>
      <c r="B19" s="22"/>
      <c r="C19" s="22"/>
      <c r="D19" s="22"/>
      <c r="E19" s="22"/>
      <c r="F19" s="28"/>
      <c r="G19" s="28"/>
      <c r="H19" s="28"/>
      <c r="I19" s="28"/>
      <c r="J19" s="28"/>
      <c r="K19" s="28"/>
      <c r="L19" s="28"/>
      <c r="M19" s="28"/>
      <c r="N19" s="22"/>
    </row>
    <row r="20" spans="1:14" ht="15">
      <c r="A20" s="22" t="s">
        <v>79</v>
      </c>
      <c r="B20" s="22"/>
      <c r="C20" s="22"/>
      <c r="D20" s="22"/>
      <c r="E20" s="22"/>
      <c r="F20" s="36">
        <f>F29-SUM(F22:F28)+1</f>
        <v>-113.81200000000013</v>
      </c>
      <c r="G20" s="28"/>
      <c r="H20" s="36">
        <f>H29-SUM(H22:H28)</f>
        <v>-161</v>
      </c>
      <c r="I20" s="28"/>
      <c r="J20" s="36">
        <f>J29-SUM(J22:J28)+1</f>
        <v>-113.81200000000013</v>
      </c>
      <c r="K20" s="28"/>
      <c r="L20" s="36">
        <f>L29-SUM(L22:L28)</f>
        <v>-161</v>
      </c>
      <c r="M20" s="28"/>
      <c r="N20" s="22"/>
    </row>
    <row r="21" spans="1:14" ht="15">
      <c r="A21" s="22"/>
      <c r="B21" s="22"/>
      <c r="C21" s="22"/>
      <c r="D21" s="22"/>
      <c r="E21" s="22"/>
      <c r="F21" s="28"/>
      <c r="G21" s="28"/>
      <c r="H21" s="28"/>
      <c r="I21" s="28"/>
      <c r="J21" s="28"/>
      <c r="K21" s="28"/>
      <c r="L21" s="28"/>
      <c r="M21" s="28"/>
      <c r="N21" s="22"/>
    </row>
    <row r="22" spans="1:14" ht="15">
      <c r="A22" s="22" t="s">
        <v>6</v>
      </c>
      <c r="B22" s="22"/>
      <c r="C22" s="22"/>
      <c r="D22" s="22"/>
      <c r="E22" s="22"/>
      <c r="F22" s="28">
        <f>+J22</f>
        <v>-1395.578</v>
      </c>
      <c r="G22" s="28"/>
      <c r="H22" s="28">
        <v>-1380</v>
      </c>
      <c r="I22" s="28"/>
      <c r="J22" s="28">
        <f>-'[2]PL'!$J$34/1000</f>
        <v>-1395.578</v>
      </c>
      <c r="K22" s="28"/>
      <c r="L22" s="28">
        <v>-1380</v>
      </c>
      <c r="M22" s="28"/>
      <c r="N22" s="22"/>
    </row>
    <row r="23" spans="1:14" ht="15">
      <c r="A23" s="22"/>
      <c r="B23" s="22"/>
      <c r="C23" s="22"/>
      <c r="D23" s="22"/>
      <c r="E23" s="22"/>
      <c r="F23" s="28"/>
      <c r="G23" s="28"/>
      <c r="H23" s="28"/>
      <c r="I23" s="28"/>
      <c r="J23" s="28"/>
      <c r="K23" s="28"/>
      <c r="L23" s="28"/>
      <c r="M23" s="28"/>
      <c r="N23" s="22"/>
    </row>
    <row r="24" spans="1:14" ht="15">
      <c r="A24" s="22" t="s">
        <v>33</v>
      </c>
      <c r="B24" s="22"/>
      <c r="C24" s="22"/>
      <c r="D24" s="22"/>
      <c r="E24" s="22"/>
      <c r="F24" s="28">
        <v>0</v>
      </c>
      <c r="G24" s="28"/>
      <c r="H24" s="28">
        <v>0</v>
      </c>
      <c r="I24" s="28"/>
      <c r="J24" s="28">
        <v>0</v>
      </c>
      <c r="K24" s="28"/>
      <c r="L24" s="28">
        <v>0</v>
      </c>
      <c r="M24" s="28"/>
      <c r="N24" s="22"/>
    </row>
    <row r="25" spans="1:14" ht="15">
      <c r="A25" s="22"/>
      <c r="B25" s="22" t="s">
        <v>34</v>
      </c>
      <c r="C25" s="22"/>
      <c r="D25" s="22"/>
      <c r="E25" s="22"/>
      <c r="F25" s="28"/>
      <c r="G25" s="28"/>
      <c r="H25" s="28"/>
      <c r="I25" s="28"/>
      <c r="J25" s="28"/>
      <c r="K25" s="28"/>
      <c r="L25" s="28"/>
      <c r="M25" s="28"/>
      <c r="N25" s="22"/>
    </row>
    <row r="26" spans="1:14" ht="15">
      <c r="A26" s="22"/>
      <c r="B26" s="22"/>
      <c r="C26" s="22"/>
      <c r="D26" s="22"/>
      <c r="E26" s="22"/>
      <c r="F26" s="28"/>
      <c r="G26" s="28"/>
      <c r="H26" s="28"/>
      <c r="I26" s="28"/>
      <c r="J26" s="28"/>
      <c r="K26" s="28"/>
      <c r="L26" s="28"/>
      <c r="M26" s="28"/>
      <c r="N26" s="22"/>
    </row>
    <row r="27" spans="1:14" ht="15">
      <c r="A27" s="22" t="s">
        <v>35</v>
      </c>
      <c r="B27" s="22"/>
      <c r="C27" s="22"/>
      <c r="D27" s="22"/>
      <c r="E27" s="22"/>
      <c r="F27" s="28">
        <v>0</v>
      </c>
      <c r="G27" s="28"/>
      <c r="H27" s="28">
        <v>0</v>
      </c>
      <c r="I27" s="28"/>
      <c r="J27" s="28">
        <v>0</v>
      </c>
      <c r="K27" s="28"/>
      <c r="L27" s="28">
        <v>0</v>
      </c>
      <c r="M27" s="28"/>
      <c r="N27" s="22"/>
    </row>
    <row r="28" spans="1:14" ht="15">
      <c r="A28" s="22"/>
      <c r="B28" s="22"/>
      <c r="C28" s="22"/>
      <c r="D28" s="22"/>
      <c r="E28" s="22"/>
      <c r="F28" s="28"/>
      <c r="G28" s="28"/>
      <c r="H28" s="28"/>
      <c r="I28" s="28"/>
      <c r="J28" s="28"/>
      <c r="K28" s="28"/>
      <c r="L28" s="28"/>
      <c r="M28" s="28"/>
      <c r="N28" s="22"/>
    </row>
    <row r="29" spans="1:14" s="13" customFormat="1" ht="15.75">
      <c r="A29" s="23" t="s">
        <v>80</v>
      </c>
      <c r="B29" s="23"/>
      <c r="C29" s="23"/>
      <c r="D29" s="23"/>
      <c r="E29" s="23"/>
      <c r="F29" s="41">
        <f>+J29</f>
        <v>-1510.39</v>
      </c>
      <c r="G29" s="40"/>
      <c r="H29" s="41">
        <v>-1541</v>
      </c>
      <c r="I29" s="40"/>
      <c r="J29" s="41">
        <f>+'[2]PL'!$J$21/1000-1+220</f>
        <v>-1510.39</v>
      </c>
      <c r="K29" s="40"/>
      <c r="L29" s="41">
        <v>-1541</v>
      </c>
      <c r="M29" s="40"/>
      <c r="N29" s="23"/>
    </row>
    <row r="30" spans="1:14" ht="15">
      <c r="A30" s="22"/>
      <c r="B30" s="22"/>
      <c r="C30" s="22"/>
      <c r="D30" s="22"/>
      <c r="E30" s="22"/>
      <c r="F30" s="28"/>
      <c r="G30" s="28"/>
      <c r="H30" s="28"/>
      <c r="I30" s="28"/>
      <c r="J30" s="28"/>
      <c r="K30" s="28"/>
      <c r="L30" s="28"/>
      <c r="M30" s="28"/>
      <c r="N30" s="22"/>
    </row>
    <row r="31" spans="1:14" ht="15">
      <c r="A31" s="22" t="s">
        <v>7</v>
      </c>
      <c r="B31" s="22"/>
      <c r="C31" s="22"/>
      <c r="D31" s="22"/>
      <c r="E31" s="22"/>
      <c r="F31" s="28">
        <f>+J31</f>
        <v>0</v>
      </c>
      <c r="G31" s="28"/>
      <c r="H31" s="28">
        <v>0</v>
      </c>
      <c r="I31" s="28"/>
      <c r="J31" s="28">
        <v>0</v>
      </c>
      <c r="K31" s="28"/>
      <c r="L31" s="28">
        <v>0</v>
      </c>
      <c r="M31" s="28"/>
      <c r="N31" s="22"/>
    </row>
    <row r="32" spans="1:14" ht="15">
      <c r="A32" s="22"/>
      <c r="B32" s="22"/>
      <c r="C32" s="22"/>
      <c r="D32" s="22"/>
      <c r="E32" s="22"/>
      <c r="F32" s="28"/>
      <c r="G32" s="28"/>
      <c r="H32" s="28"/>
      <c r="I32" s="28"/>
      <c r="J32" s="28"/>
      <c r="K32" s="28"/>
      <c r="L32" s="28"/>
      <c r="M32" s="28"/>
      <c r="N32" s="22"/>
    </row>
    <row r="33" spans="1:14" s="13" customFormat="1" ht="15.75">
      <c r="A33" s="23" t="s">
        <v>81</v>
      </c>
      <c r="B33" s="23"/>
      <c r="C33" s="23"/>
      <c r="D33" s="23"/>
      <c r="E33" s="23"/>
      <c r="F33" s="41">
        <f>SUM(F29:F31)</f>
        <v>-1510.39</v>
      </c>
      <c r="G33" s="40"/>
      <c r="H33" s="41">
        <f>SUM(H29:H31)</f>
        <v>-1541</v>
      </c>
      <c r="I33" s="40"/>
      <c r="J33" s="41">
        <f>SUM(J29:J31)</f>
        <v>-1510.39</v>
      </c>
      <c r="K33" s="40"/>
      <c r="L33" s="41">
        <f>SUM(L29:L31)</f>
        <v>-1541</v>
      </c>
      <c r="M33" s="40"/>
      <c r="N33" s="23"/>
    </row>
    <row r="34" spans="1:14" ht="15">
      <c r="A34" s="22"/>
      <c r="B34" s="22"/>
      <c r="C34" s="22"/>
      <c r="D34" s="22"/>
      <c r="E34" s="22"/>
      <c r="F34" s="28"/>
      <c r="G34" s="28"/>
      <c r="H34" s="28"/>
      <c r="I34" s="28"/>
      <c r="J34" s="28"/>
      <c r="K34" s="28"/>
      <c r="L34" s="28"/>
      <c r="M34" s="28"/>
      <c r="N34" s="22"/>
    </row>
    <row r="35" spans="1:14" ht="15">
      <c r="A35" s="22" t="s">
        <v>8</v>
      </c>
      <c r="B35" s="22"/>
      <c r="C35" s="22"/>
      <c r="D35" s="22"/>
      <c r="E35" s="22"/>
      <c r="F35" s="28"/>
      <c r="G35" s="28"/>
      <c r="H35" s="28"/>
      <c r="I35" s="28"/>
      <c r="J35" s="28"/>
      <c r="K35" s="28"/>
      <c r="L35" s="28"/>
      <c r="M35" s="28"/>
      <c r="N35" s="22"/>
    </row>
    <row r="36" spans="1:14" ht="15">
      <c r="A36" s="22"/>
      <c r="B36" s="22"/>
      <c r="C36" s="22"/>
      <c r="D36" s="22"/>
      <c r="E36" s="22"/>
      <c r="F36" s="28"/>
      <c r="G36" s="28"/>
      <c r="H36" s="28"/>
      <c r="I36" s="28"/>
      <c r="J36" s="28"/>
      <c r="K36" s="28"/>
      <c r="L36" s="28"/>
      <c r="M36" s="28"/>
      <c r="N36" s="22"/>
    </row>
    <row r="37" spans="1:14" ht="15.75">
      <c r="A37" s="42" t="s">
        <v>82</v>
      </c>
      <c r="B37" s="42"/>
      <c r="C37" s="42"/>
      <c r="D37" s="42"/>
      <c r="E37" s="42"/>
      <c r="F37" s="43">
        <f>SUM(F33:F36)</f>
        <v>-1510.39</v>
      </c>
      <c r="G37" s="44"/>
      <c r="H37" s="43">
        <f>SUM(H33:H36)</f>
        <v>-1541</v>
      </c>
      <c r="I37" s="44"/>
      <c r="J37" s="43">
        <f>SUM(J33:J36)</f>
        <v>-1510.39</v>
      </c>
      <c r="K37" s="44"/>
      <c r="L37" s="43">
        <f>SUM(L33:L36)</f>
        <v>-1541</v>
      </c>
      <c r="M37" s="44"/>
      <c r="N37" s="22"/>
    </row>
    <row r="38" spans="1:14" ht="15">
      <c r="A38" s="22"/>
      <c r="B38" s="22"/>
      <c r="C38" s="22"/>
      <c r="D38" s="22"/>
      <c r="E38" s="22"/>
      <c r="F38" s="28"/>
      <c r="G38" s="28"/>
      <c r="H38" s="28"/>
      <c r="I38" s="28"/>
      <c r="J38" s="28"/>
      <c r="K38" s="28"/>
      <c r="L38" s="28"/>
      <c r="M38" s="28"/>
      <c r="N38" s="22"/>
    </row>
    <row r="39" spans="1:14" ht="15">
      <c r="A39" s="22" t="s">
        <v>36</v>
      </c>
      <c r="B39" s="22"/>
      <c r="C39" s="22"/>
      <c r="D39" s="45" t="s">
        <v>38</v>
      </c>
      <c r="E39" s="22"/>
      <c r="F39" s="37">
        <f>+F37/445.77917</f>
        <v>-3.3882022796175066</v>
      </c>
      <c r="G39" s="28"/>
      <c r="H39" s="37">
        <v>-3.46</v>
      </c>
      <c r="I39" s="28"/>
      <c r="J39" s="37">
        <f>+J37/445.77917</f>
        <v>-3.3882022796175066</v>
      </c>
      <c r="K39" s="28"/>
      <c r="L39" s="37">
        <f>((L37*1000)/44550000)*100</f>
        <v>-3.4590347923681257</v>
      </c>
      <c r="M39" s="37"/>
      <c r="N39" s="22"/>
    </row>
    <row r="40" spans="1:14" ht="15">
      <c r="A40" s="22"/>
      <c r="B40" s="22"/>
      <c r="C40" s="22"/>
      <c r="D40" s="45" t="s">
        <v>37</v>
      </c>
      <c r="E40" s="22"/>
      <c r="F40" s="37">
        <f>+F37/445.92481</f>
        <v>-3.387095685481147</v>
      </c>
      <c r="G40" s="28"/>
      <c r="H40" s="37">
        <v>-3.46</v>
      </c>
      <c r="I40" s="28"/>
      <c r="J40" s="37">
        <f>+J37/445.92481</f>
        <v>-3.387095685481147</v>
      </c>
      <c r="K40" s="28"/>
      <c r="L40" s="37">
        <v>-3.46</v>
      </c>
      <c r="M40" s="28"/>
      <c r="N40" s="22"/>
    </row>
    <row r="41" spans="1:14" ht="15">
      <c r="A41" s="22"/>
      <c r="B41" s="46"/>
      <c r="C41" s="22"/>
      <c r="D41" s="22"/>
      <c r="E41" s="22"/>
      <c r="F41" s="28"/>
      <c r="G41" s="28"/>
      <c r="H41" s="28"/>
      <c r="I41" s="28"/>
      <c r="J41" s="28"/>
      <c r="K41" s="28"/>
      <c r="L41" s="28"/>
      <c r="M41" s="37"/>
      <c r="N41" s="22"/>
    </row>
    <row r="42" spans="1:14" ht="15">
      <c r="A42" s="31"/>
      <c r="B42" s="22"/>
      <c r="C42" s="22"/>
      <c r="D42" s="22"/>
      <c r="E42" s="22"/>
      <c r="F42" s="28"/>
      <c r="G42" s="28"/>
      <c r="H42" s="28"/>
      <c r="I42" s="28"/>
      <c r="J42" s="28"/>
      <c r="K42" s="28"/>
      <c r="L42" s="28"/>
      <c r="M42" s="28"/>
      <c r="N42" s="28"/>
    </row>
    <row r="43" ht="15">
      <c r="H43" s="16"/>
    </row>
    <row r="44" ht="15">
      <c r="H44" s="16"/>
    </row>
    <row r="45" ht="15">
      <c r="H45" s="16"/>
    </row>
    <row r="46" ht="15">
      <c r="H46" s="16"/>
    </row>
    <row r="47" ht="15">
      <c r="H47" s="16"/>
    </row>
    <row r="48" ht="15">
      <c r="H48" s="16"/>
    </row>
    <row r="49" ht="15">
      <c r="H49" s="16"/>
    </row>
    <row r="50" ht="15">
      <c r="H50" s="16"/>
    </row>
    <row r="51" ht="15">
      <c r="H51" s="16"/>
    </row>
    <row r="52" ht="15">
      <c r="H52" s="16"/>
    </row>
    <row r="53" ht="15">
      <c r="H53" s="16"/>
    </row>
    <row r="54" ht="15">
      <c r="H54" s="16"/>
    </row>
    <row r="55" ht="15">
      <c r="H55" s="16"/>
    </row>
    <row r="56" ht="15">
      <c r="H56" s="16"/>
    </row>
    <row r="57" ht="15">
      <c r="H57" s="16"/>
    </row>
    <row r="58" ht="15">
      <c r="H58" s="16"/>
    </row>
    <row r="59" ht="15">
      <c r="H59" s="16"/>
    </row>
    <row r="60" ht="15">
      <c r="H60" s="16"/>
    </row>
    <row r="61" ht="15">
      <c r="H61" s="16"/>
    </row>
    <row r="62" ht="15">
      <c r="H62" s="16"/>
    </row>
    <row r="63" ht="15">
      <c r="H63" s="16"/>
    </row>
    <row r="64" ht="15">
      <c r="H64" s="16"/>
    </row>
    <row r="65" ht="15">
      <c r="H65" s="16"/>
    </row>
    <row r="66" ht="15">
      <c r="H66" s="16"/>
    </row>
    <row r="67" ht="15">
      <c r="H67" s="16"/>
    </row>
    <row r="68" ht="15">
      <c r="H68" s="16"/>
    </row>
    <row r="69" ht="15">
      <c r="H69" s="16"/>
    </row>
    <row r="70" ht="15">
      <c r="H70" s="16"/>
    </row>
    <row r="71" ht="15">
      <c r="H71" s="16"/>
    </row>
    <row r="72" ht="15">
      <c r="H72" s="16"/>
    </row>
    <row r="73" ht="15">
      <c r="H73" s="16"/>
    </row>
    <row r="74" ht="15">
      <c r="H74" s="16"/>
    </row>
    <row r="75" ht="15">
      <c r="H75" s="16"/>
    </row>
    <row r="76" ht="15">
      <c r="H76" s="16"/>
    </row>
    <row r="77" ht="15">
      <c r="H77" s="16"/>
    </row>
    <row r="78" ht="15">
      <c r="H78" s="16"/>
    </row>
    <row r="79" ht="15">
      <c r="H79" s="16"/>
    </row>
    <row r="80" ht="15">
      <c r="H80" s="16"/>
    </row>
  </sheetData>
  <printOptions/>
  <pageMargins left="0.5" right="0.25" top="1" bottom="1" header="0.5" footer="0.5"/>
  <pageSetup fitToHeight="1" fitToWidth="1" horizontalDpi="180" verticalDpi="18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="75" zoomScaleNormal="75" workbookViewId="0" topLeftCell="A34">
      <selection activeCell="G48" sqref="G48"/>
    </sheetView>
  </sheetViews>
  <sheetFormatPr defaultColWidth="9.00390625" defaultRowHeight="13.5" customHeight="1"/>
  <cols>
    <col min="1" max="2" width="3.00390625" style="15" customWidth="1"/>
    <col min="3" max="3" width="9.00390625" style="15" customWidth="1"/>
    <col min="4" max="4" width="16.875" style="15" customWidth="1"/>
    <col min="5" max="5" width="17.625" style="15" customWidth="1"/>
    <col min="6" max="6" width="4.00390625" style="15" customWidth="1"/>
    <col min="7" max="7" width="15.50390625" style="16" bestFit="1" customWidth="1"/>
    <col min="8" max="8" width="6.00390625" style="17" customWidth="1"/>
    <col min="9" max="9" width="14.125" style="16" customWidth="1"/>
    <col min="10" max="10" width="1.4921875" style="15" customWidth="1"/>
    <col min="11" max="16384" width="9.00390625" style="15" customWidth="1"/>
  </cols>
  <sheetData>
    <row r="1" spans="1:10" ht="13.5" customHeight="1">
      <c r="A1" s="14" t="str">
        <f>'P&amp;L-Final'!A1</f>
        <v>KIA LIM BERHAD (342868-P)</v>
      </c>
      <c r="F1" s="16"/>
      <c r="J1" s="16"/>
    </row>
    <row r="2" spans="1:10" ht="13.5" customHeight="1">
      <c r="A2" s="13"/>
      <c r="F2" s="16"/>
      <c r="J2" s="16"/>
    </row>
    <row r="3" spans="1:10" ht="13.5" customHeight="1">
      <c r="A3" s="13"/>
      <c r="F3" s="16"/>
      <c r="J3" s="16"/>
    </row>
    <row r="4" spans="1:10" ht="13.5" customHeight="1">
      <c r="A4" s="13" t="s">
        <v>10</v>
      </c>
      <c r="F4" s="16"/>
      <c r="J4" s="16"/>
    </row>
    <row r="5" spans="1:10" ht="13.5" customHeight="1">
      <c r="A5" s="13" t="s">
        <v>94</v>
      </c>
      <c r="F5" s="16"/>
      <c r="J5" s="16"/>
    </row>
    <row r="6" spans="1:10" ht="13.5" customHeight="1">
      <c r="A6" s="13"/>
      <c r="F6" s="16"/>
      <c r="J6" s="16"/>
    </row>
    <row r="7" spans="1:10" ht="13.5" customHeight="1">
      <c r="A7" s="13"/>
      <c r="F7" s="16"/>
      <c r="G7" s="20" t="s">
        <v>39</v>
      </c>
      <c r="H7" s="19"/>
      <c r="I7" s="20" t="s">
        <v>40</v>
      </c>
      <c r="J7" s="16"/>
    </row>
    <row r="8" spans="1:10" ht="13.5" customHeight="1">
      <c r="A8" s="13"/>
      <c r="F8" s="16"/>
      <c r="G8" s="20" t="s">
        <v>41</v>
      </c>
      <c r="H8" s="21"/>
      <c r="I8" s="20" t="s">
        <v>42</v>
      </c>
      <c r="J8" s="16"/>
    </row>
    <row r="9" spans="1:9" ht="13.5" customHeight="1">
      <c r="A9" s="22"/>
      <c r="B9" s="22"/>
      <c r="C9" s="22"/>
      <c r="D9" s="23"/>
      <c r="E9" s="24"/>
      <c r="F9" s="23"/>
      <c r="G9" s="25" t="str">
        <f>'P&amp;L-Final'!J11</f>
        <v>31/3/2003</v>
      </c>
      <c r="H9" s="26"/>
      <c r="I9" s="25" t="s">
        <v>89</v>
      </c>
    </row>
    <row r="10" spans="1:9" ht="13.5" customHeight="1">
      <c r="A10" s="22"/>
      <c r="B10" s="22"/>
      <c r="C10" s="22"/>
      <c r="D10" s="23"/>
      <c r="E10" s="23"/>
      <c r="F10" s="23"/>
      <c r="G10" s="27" t="s">
        <v>2</v>
      </c>
      <c r="H10" s="26"/>
      <c r="I10" s="27" t="s">
        <v>2</v>
      </c>
    </row>
    <row r="11" spans="1:9" ht="13.5" customHeight="1">
      <c r="A11" s="22"/>
      <c r="B11" s="22"/>
      <c r="C11" s="22"/>
      <c r="D11" s="22"/>
      <c r="E11" s="22"/>
      <c r="F11" s="22"/>
      <c r="G11" s="28"/>
      <c r="H11" s="29"/>
      <c r="I11" s="28"/>
    </row>
    <row r="12" spans="1:9" ht="13.5" customHeight="1">
      <c r="A12" s="23" t="s">
        <v>43</v>
      </c>
      <c r="C12" s="22"/>
      <c r="D12" s="22"/>
      <c r="E12" s="22"/>
      <c r="F12" s="22"/>
      <c r="G12" s="28">
        <f>+'[2]BAL. SHT'!$J$9/1000</f>
        <v>87502.792</v>
      </c>
      <c r="H12" s="29"/>
      <c r="I12" s="28">
        <v>88985</v>
      </c>
    </row>
    <row r="13" spans="1:9" ht="13.5" customHeight="1">
      <c r="A13" s="23" t="s">
        <v>98</v>
      </c>
      <c r="C13" s="22"/>
      <c r="D13" s="22"/>
      <c r="E13" s="22"/>
      <c r="F13" s="22"/>
      <c r="G13" s="28">
        <f>+'[2]BAL. SHT'!$J$11/1000</f>
        <v>118.123</v>
      </c>
      <c r="H13" s="29"/>
      <c r="I13" s="28">
        <v>118</v>
      </c>
    </row>
    <row r="14" spans="1:9" ht="13.5" customHeight="1">
      <c r="A14" s="23" t="s">
        <v>95</v>
      </c>
      <c r="C14" s="22"/>
      <c r="D14" s="22"/>
      <c r="E14" s="22"/>
      <c r="F14" s="22"/>
      <c r="G14" s="28">
        <f>+'[2]BAL. SHT'!$J$13/1000</f>
        <v>573.769</v>
      </c>
      <c r="H14" s="29"/>
      <c r="I14" s="28">
        <v>574</v>
      </c>
    </row>
    <row r="15" spans="1:9" ht="13.5" customHeight="1">
      <c r="A15" s="23" t="s">
        <v>96</v>
      </c>
      <c r="C15" s="22"/>
      <c r="D15" s="22"/>
      <c r="E15" s="22"/>
      <c r="F15" s="22"/>
      <c r="G15" s="28">
        <f>+'[2]BAL. SHT'!$J$12/1000</f>
        <v>761.898</v>
      </c>
      <c r="H15" s="29"/>
      <c r="I15" s="28">
        <v>762</v>
      </c>
    </row>
    <row r="16" spans="1:9" ht="13.5" customHeight="1">
      <c r="A16" s="23" t="s">
        <v>44</v>
      </c>
      <c r="C16" s="22"/>
      <c r="D16" s="22"/>
      <c r="E16" s="22"/>
      <c r="F16" s="22"/>
      <c r="G16" s="28">
        <v>0</v>
      </c>
      <c r="H16" s="29"/>
      <c r="I16" s="28">
        <v>0</v>
      </c>
    </row>
    <row r="17" spans="1:9" ht="13.5" customHeight="1">
      <c r="A17" s="23" t="s">
        <v>45</v>
      </c>
      <c r="C17" s="22"/>
      <c r="D17" s="22"/>
      <c r="E17" s="22"/>
      <c r="F17" s="22"/>
      <c r="G17" s="28">
        <v>0</v>
      </c>
      <c r="H17" s="29"/>
      <c r="I17" s="28">
        <v>0</v>
      </c>
    </row>
    <row r="18" spans="1:9" ht="13.5" customHeight="1">
      <c r="A18" s="22"/>
      <c r="C18" s="22"/>
      <c r="D18" s="22"/>
      <c r="E18" s="22"/>
      <c r="F18" s="22"/>
      <c r="G18" s="28"/>
      <c r="H18" s="29"/>
      <c r="I18" s="28"/>
    </row>
    <row r="19" spans="1:9" ht="13.5" customHeight="1">
      <c r="A19" s="23" t="s">
        <v>11</v>
      </c>
      <c r="C19" s="22"/>
      <c r="D19" s="22"/>
      <c r="E19" s="22"/>
      <c r="F19" s="22"/>
      <c r="G19" s="30"/>
      <c r="H19" s="29"/>
      <c r="I19" s="30"/>
    </row>
    <row r="20" spans="2:9" ht="13.5" customHeight="1">
      <c r="B20" s="31" t="s">
        <v>9</v>
      </c>
      <c r="C20" s="22" t="s">
        <v>12</v>
      </c>
      <c r="D20" s="22"/>
      <c r="E20" s="22"/>
      <c r="F20" s="22"/>
      <c r="G20" s="32">
        <f>+'[2]BAL. SHT'!$J$18/1000+220</f>
        <v>10433.65</v>
      </c>
      <c r="H20" s="29"/>
      <c r="I20" s="32">
        <v>10208</v>
      </c>
    </row>
    <row r="21" spans="2:9" ht="13.5" customHeight="1">
      <c r="B21" s="31" t="s">
        <v>9</v>
      </c>
      <c r="C21" s="22" t="s">
        <v>47</v>
      </c>
      <c r="D21" s="22"/>
      <c r="E21" s="22"/>
      <c r="F21" s="22"/>
      <c r="G21" s="32">
        <f>+'[2]BAL. SHT'!$J$19/1000</f>
        <v>8759.275</v>
      </c>
      <c r="H21" s="29"/>
      <c r="I21" s="32">
        <f>7944-757+54+9</f>
        <v>7250</v>
      </c>
    </row>
    <row r="22" spans="2:9" ht="13.5" customHeight="1">
      <c r="B22" s="31" t="s">
        <v>9</v>
      </c>
      <c r="C22" s="22" t="s">
        <v>95</v>
      </c>
      <c r="D22" s="22"/>
      <c r="E22" s="22"/>
      <c r="F22" s="22"/>
      <c r="G22" s="32">
        <f>+'[2]BAL. SHT'!$J$17/1000</f>
        <v>1088.312</v>
      </c>
      <c r="H22" s="29"/>
      <c r="I22" s="32">
        <v>1088</v>
      </c>
    </row>
    <row r="23" spans="2:9" ht="13.5" customHeight="1">
      <c r="B23" s="31" t="s">
        <v>9</v>
      </c>
      <c r="C23" s="22" t="s">
        <v>46</v>
      </c>
      <c r="D23" s="22"/>
      <c r="E23" s="22"/>
      <c r="F23" s="22"/>
      <c r="G23" s="32">
        <f>+'[2]BAL. SHT'!$J$20/1000</f>
        <v>241.28</v>
      </c>
      <c r="H23" s="29"/>
      <c r="I23" s="32">
        <f>262-54-9</f>
        <v>199</v>
      </c>
    </row>
    <row r="24" spans="2:9" ht="13.5" customHeight="1">
      <c r="B24" s="31" t="s">
        <v>9</v>
      </c>
      <c r="C24" s="22" t="s">
        <v>97</v>
      </c>
      <c r="D24" s="22"/>
      <c r="E24" s="22"/>
      <c r="F24" s="22"/>
      <c r="G24" s="32">
        <f>+'[2]BAL. SHT'!$J$24/1000</f>
        <v>4.82</v>
      </c>
      <c r="H24" s="29"/>
      <c r="I24" s="32">
        <v>5</v>
      </c>
    </row>
    <row r="25" spans="1:9" ht="13.5" customHeight="1">
      <c r="A25" s="22"/>
      <c r="B25" s="22"/>
      <c r="C25" s="22"/>
      <c r="D25" s="22"/>
      <c r="E25" s="22"/>
      <c r="F25" s="22"/>
      <c r="G25" s="33">
        <f>SUM(G20:G24)</f>
        <v>20527.337</v>
      </c>
      <c r="H25" s="29"/>
      <c r="I25" s="33">
        <f>SUM(I20:I24)</f>
        <v>18750</v>
      </c>
    </row>
    <row r="26" spans="1:9" ht="13.5" customHeight="1">
      <c r="A26" s="22"/>
      <c r="B26" s="22"/>
      <c r="C26" s="22"/>
      <c r="D26" s="22"/>
      <c r="E26" s="22"/>
      <c r="F26" s="22"/>
      <c r="G26" s="28"/>
      <c r="H26" s="29"/>
      <c r="I26" s="28"/>
    </row>
    <row r="27" spans="1:9" ht="13.5" customHeight="1">
      <c r="A27" s="23" t="s">
        <v>13</v>
      </c>
      <c r="B27" s="22"/>
      <c r="C27" s="22"/>
      <c r="D27" s="22"/>
      <c r="E27" s="22"/>
      <c r="F27" s="22"/>
      <c r="G27" s="28"/>
      <c r="H27" s="29"/>
      <c r="I27" s="28"/>
    </row>
    <row r="28" spans="2:9" ht="13.5" customHeight="1">
      <c r="B28" s="31" t="s">
        <v>9</v>
      </c>
      <c r="C28" s="22" t="s">
        <v>48</v>
      </c>
      <c r="D28" s="22"/>
      <c r="E28" s="22"/>
      <c r="F28" s="22"/>
      <c r="G28" s="30">
        <f>+'[2]BAL. SHT'!$J$28/1000</f>
        <v>14047.031</v>
      </c>
      <c r="H28" s="29"/>
      <c r="I28" s="30">
        <v>16225</v>
      </c>
    </row>
    <row r="29" spans="2:9" ht="13.5" customHeight="1">
      <c r="B29" s="31" t="s">
        <v>9</v>
      </c>
      <c r="C29" s="22" t="s">
        <v>49</v>
      </c>
      <c r="D29" s="22"/>
      <c r="E29" s="22"/>
      <c r="F29" s="22"/>
      <c r="G29" s="32">
        <f>+'[2]BAL. SHT'!$J$29/1000</f>
        <v>11119.321</v>
      </c>
      <c r="H29" s="29"/>
      <c r="I29" s="32">
        <f>5094+1446+474+3769+1</f>
        <v>10784</v>
      </c>
    </row>
    <row r="30" spans="2:9" ht="13.5" customHeight="1">
      <c r="B30" s="31" t="s">
        <v>9</v>
      </c>
      <c r="C30" s="22" t="s">
        <v>103</v>
      </c>
      <c r="D30" s="22"/>
      <c r="E30" s="22"/>
      <c r="F30" s="22"/>
      <c r="G30" s="32">
        <f>+'[2]BAL. SHT'!$J$34/1000</f>
        <v>35459.411</v>
      </c>
      <c r="H30" s="29"/>
      <c r="I30" s="32">
        <v>30834</v>
      </c>
    </row>
    <row r="31" spans="2:9" ht="13.5" customHeight="1">
      <c r="B31" s="31" t="s">
        <v>9</v>
      </c>
      <c r="C31" s="22" t="s">
        <v>7</v>
      </c>
      <c r="D31" s="22"/>
      <c r="E31" s="22"/>
      <c r="F31" s="22"/>
      <c r="G31" s="32">
        <f>+'[2]BAL. SHT'!$J$32/1000+1</f>
        <v>520.239</v>
      </c>
      <c r="H31" s="29"/>
      <c r="I31" s="32">
        <v>518</v>
      </c>
    </row>
    <row r="32" spans="2:9" ht="13.5" customHeight="1">
      <c r="B32" s="31" t="s">
        <v>9</v>
      </c>
      <c r="C32" s="22" t="s">
        <v>50</v>
      </c>
      <c r="D32" s="22"/>
      <c r="E32" s="22"/>
      <c r="F32" s="22"/>
      <c r="G32" s="32">
        <v>0</v>
      </c>
      <c r="H32" s="29"/>
      <c r="I32" s="32"/>
    </row>
    <row r="33" spans="1:9" ht="13.5" customHeight="1">
      <c r="A33" s="22"/>
      <c r="B33" s="22"/>
      <c r="C33" s="22"/>
      <c r="D33" s="22"/>
      <c r="E33" s="22"/>
      <c r="F33" s="22"/>
      <c r="G33" s="33">
        <f>SUM(G28:G31)-1</f>
        <v>61145.002</v>
      </c>
      <c r="H33" s="29"/>
      <c r="I33" s="33">
        <f>SUM(I28:I31)</f>
        <v>58361</v>
      </c>
    </row>
    <row r="34" spans="1:9" ht="13.5" customHeight="1">
      <c r="A34" s="22"/>
      <c r="B34" s="22"/>
      <c r="C34" s="22"/>
      <c r="D34" s="22"/>
      <c r="E34" s="22"/>
      <c r="F34" s="22"/>
      <c r="G34" s="28"/>
      <c r="H34" s="29"/>
      <c r="I34" s="28"/>
    </row>
    <row r="35" spans="1:9" ht="13.5" customHeight="1">
      <c r="A35" s="23" t="s">
        <v>83</v>
      </c>
      <c r="B35" s="22"/>
      <c r="C35" s="22"/>
      <c r="D35" s="22"/>
      <c r="E35" s="22"/>
      <c r="F35" s="22"/>
      <c r="G35" s="28">
        <f>G25-G33</f>
        <v>-40617.665</v>
      </c>
      <c r="H35" s="29"/>
      <c r="I35" s="28">
        <f>I25-I33</f>
        <v>-39611</v>
      </c>
    </row>
    <row r="36" spans="1:9" ht="13.5" customHeight="1">
      <c r="A36" s="22"/>
      <c r="B36" s="22"/>
      <c r="C36" s="22"/>
      <c r="D36" s="22"/>
      <c r="E36" s="22"/>
      <c r="F36" s="22"/>
      <c r="G36" s="28"/>
      <c r="H36" s="29"/>
      <c r="I36" s="28"/>
    </row>
    <row r="37" spans="1:9" ht="13.5" customHeight="1" thickBot="1">
      <c r="A37" s="22"/>
      <c r="B37" s="22"/>
      <c r="C37" s="22"/>
      <c r="D37" s="22"/>
      <c r="E37" s="22"/>
      <c r="F37" s="22"/>
      <c r="G37" s="34">
        <f>SUM(G12:G17)+G35</f>
        <v>48338.91700000001</v>
      </c>
      <c r="H37" s="29"/>
      <c r="I37" s="34">
        <f>SUM(I12:I17)+I35</f>
        <v>50828</v>
      </c>
    </row>
    <row r="38" spans="1:9" ht="13.5" customHeight="1" thickTop="1">
      <c r="A38" s="22"/>
      <c r="B38" s="22"/>
      <c r="C38" s="22"/>
      <c r="D38" s="22"/>
      <c r="E38" s="22"/>
      <c r="F38" s="22"/>
      <c r="G38" s="28"/>
      <c r="H38" s="29"/>
      <c r="I38" s="28"/>
    </row>
    <row r="39" spans="1:9" ht="13.5" customHeight="1">
      <c r="A39" s="23" t="s">
        <v>14</v>
      </c>
      <c r="B39" s="22"/>
      <c r="C39" s="22"/>
      <c r="D39" s="22"/>
      <c r="E39" s="22"/>
      <c r="F39" s="22"/>
      <c r="G39" s="28"/>
      <c r="H39" s="29"/>
      <c r="I39" s="28"/>
    </row>
    <row r="40" spans="1:9" ht="13.5" customHeight="1">
      <c r="A40" s="23" t="s">
        <v>15</v>
      </c>
      <c r="B40" s="22"/>
      <c r="C40" s="22"/>
      <c r="D40" s="22"/>
      <c r="E40" s="22"/>
      <c r="F40" s="22"/>
      <c r="G40" s="28"/>
      <c r="H40" s="29"/>
      <c r="I40" s="28"/>
    </row>
    <row r="41" spans="1:9" ht="13.5" customHeight="1">
      <c r="A41" s="35"/>
      <c r="B41" s="22" t="s">
        <v>19</v>
      </c>
      <c r="C41" s="22"/>
      <c r="D41" s="22"/>
      <c r="E41" s="22"/>
      <c r="F41" s="22"/>
      <c r="G41" s="28">
        <f>+'[2]BAL. SHT'!$J$42/1000</f>
        <v>44579</v>
      </c>
      <c r="H41" s="29"/>
      <c r="I41" s="28">
        <v>44579</v>
      </c>
    </row>
    <row r="42" spans="1:9" ht="13.5" customHeight="1">
      <c r="A42" s="35"/>
      <c r="B42" s="22" t="s">
        <v>20</v>
      </c>
      <c r="C42" s="22"/>
      <c r="D42" s="22"/>
      <c r="E42" s="22"/>
      <c r="F42" s="22"/>
      <c r="G42" s="28"/>
      <c r="H42" s="29"/>
      <c r="I42" s="28"/>
    </row>
    <row r="43" spans="1:9" ht="13.5" customHeight="1">
      <c r="A43" s="22"/>
      <c r="B43" s="22" t="s">
        <v>9</v>
      </c>
      <c r="C43" s="22" t="s">
        <v>52</v>
      </c>
      <c r="D43" s="22"/>
      <c r="E43" s="22"/>
      <c r="F43" s="22"/>
      <c r="G43" s="28">
        <v>7283</v>
      </c>
      <c r="H43" s="29"/>
      <c r="I43" s="28">
        <v>7283</v>
      </c>
    </row>
    <row r="44" spans="1:9" ht="13.5" customHeight="1">
      <c r="A44" s="23"/>
      <c r="B44" s="22" t="s">
        <v>9</v>
      </c>
      <c r="C44" s="22" t="s">
        <v>53</v>
      </c>
      <c r="D44" s="22"/>
      <c r="E44" s="22"/>
      <c r="F44" s="22"/>
      <c r="G44" s="28">
        <v>0</v>
      </c>
      <c r="H44" s="29"/>
      <c r="I44" s="28">
        <v>0</v>
      </c>
    </row>
    <row r="45" spans="1:9" ht="13.5" customHeight="1">
      <c r="A45" s="23"/>
      <c r="B45" s="22" t="s">
        <v>9</v>
      </c>
      <c r="C45" s="22" t="s">
        <v>54</v>
      </c>
      <c r="D45" s="22"/>
      <c r="E45" s="22"/>
      <c r="F45" s="22"/>
      <c r="G45" s="28">
        <v>0</v>
      </c>
      <c r="H45" s="29"/>
      <c r="I45" s="28">
        <v>0</v>
      </c>
    </row>
    <row r="46" spans="1:9" ht="13.5" customHeight="1">
      <c r="A46" s="23"/>
      <c r="B46" s="22" t="s">
        <v>9</v>
      </c>
      <c r="C46" s="22" t="s">
        <v>55</v>
      </c>
      <c r="D46" s="22"/>
      <c r="E46" s="22"/>
      <c r="F46" s="22"/>
      <c r="G46" s="28">
        <v>0</v>
      </c>
      <c r="H46" s="29"/>
      <c r="I46" s="28">
        <v>0</v>
      </c>
    </row>
    <row r="47" spans="1:9" ht="13.5" customHeight="1">
      <c r="A47" s="23"/>
      <c r="B47" s="22" t="s">
        <v>9</v>
      </c>
      <c r="C47" s="22" t="s">
        <v>84</v>
      </c>
      <c r="D47" s="22"/>
      <c r="E47" s="22"/>
      <c r="F47" s="22"/>
      <c r="G47" s="28">
        <f>+'[2]PL'!$J$28/1000+220</f>
        <v>-30129.505</v>
      </c>
      <c r="H47" s="29"/>
      <c r="I47" s="28">
        <v>-28620</v>
      </c>
    </row>
    <row r="48" spans="1:9" ht="13.5" customHeight="1">
      <c r="A48" s="23"/>
      <c r="B48" s="22" t="s">
        <v>9</v>
      </c>
      <c r="C48" s="22" t="s">
        <v>51</v>
      </c>
      <c r="D48" s="22"/>
      <c r="E48" s="22"/>
      <c r="F48" s="22"/>
      <c r="G48" s="28">
        <v>0</v>
      </c>
      <c r="H48" s="29"/>
      <c r="I48" s="28">
        <v>0</v>
      </c>
    </row>
    <row r="49" spans="1:9" ht="13.5" customHeight="1">
      <c r="A49" s="23"/>
      <c r="B49" s="22"/>
      <c r="C49" s="22"/>
      <c r="D49" s="22"/>
      <c r="E49" s="22"/>
      <c r="F49" s="22"/>
      <c r="G49" s="36">
        <f>SUM(G41:G48)</f>
        <v>21732.495</v>
      </c>
      <c r="H49" s="29"/>
      <c r="I49" s="36">
        <f>SUM(I41:I48)</f>
        <v>23242</v>
      </c>
    </row>
    <row r="50" spans="1:9" ht="13.5" customHeight="1">
      <c r="A50" s="23" t="s">
        <v>16</v>
      </c>
      <c r="B50" s="22"/>
      <c r="C50" s="22"/>
      <c r="D50" s="22"/>
      <c r="E50" s="22"/>
      <c r="F50" s="22"/>
      <c r="G50" s="28">
        <v>0</v>
      </c>
      <c r="H50" s="29"/>
      <c r="I50" s="28">
        <v>0</v>
      </c>
    </row>
    <row r="51" spans="1:9" ht="13.5" customHeight="1">
      <c r="A51" s="23"/>
      <c r="B51" s="22"/>
      <c r="C51" s="22"/>
      <c r="D51" s="22"/>
      <c r="E51" s="22"/>
      <c r="F51" s="22"/>
      <c r="G51" s="28"/>
      <c r="H51" s="29"/>
      <c r="I51" s="28"/>
    </row>
    <row r="52" spans="1:9" ht="13.5" customHeight="1">
      <c r="A52" s="23" t="s">
        <v>17</v>
      </c>
      <c r="B52" s="22"/>
      <c r="C52" s="22"/>
      <c r="D52" s="22"/>
      <c r="E52" s="22"/>
      <c r="F52" s="22"/>
      <c r="G52" s="28"/>
      <c r="H52" s="29"/>
      <c r="I52" s="28"/>
    </row>
    <row r="53" spans="2:9" ht="13.5" customHeight="1">
      <c r="B53" s="31" t="s">
        <v>9</v>
      </c>
      <c r="C53" s="22" t="s">
        <v>104</v>
      </c>
      <c r="D53" s="22"/>
      <c r="E53" s="22"/>
      <c r="F53" s="22"/>
      <c r="G53" s="28">
        <f>+'[2]BAL. SHT'!$J$48/1000</f>
        <v>26456.047</v>
      </c>
      <c r="H53" s="29"/>
      <c r="I53" s="28">
        <f>27586-210</f>
        <v>27376</v>
      </c>
    </row>
    <row r="54" spans="2:9" ht="13.5" customHeight="1">
      <c r="B54" s="31" t="s">
        <v>9</v>
      </c>
      <c r="C54" s="22" t="s">
        <v>56</v>
      </c>
      <c r="D54" s="22"/>
      <c r="E54" s="22"/>
      <c r="F54" s="22"/>
      <c r="G54" s="28">
        <f>+'[2]BAL. SHT'!$J$49/1000+1</f>
        <v>151.145</v>
      </c>
      <c r="H54" s="29"/>
      <c r="I54" s="28">
        <v>210</v>
      </c>
    </row>
    <row r="55" spans="2:9" ht="13.5" customHeight="1">
      <c r="B55" s="31" t="s">
        <v>9</v>
      </c>
      <c r="C55" s="22" t="s">
        <v>18</v>
      </c>
      <c r="D55" s="22"/>
      <c r="E55" s="22"/>
      <c r="F55" s="22"/>
      <c r="G55" s="28">
        <v>0</v>
      </c>
      <c r="H55" s="29"/>
      <c r="I55" s="28">
        <v>0</v>
      </c>
    </row>
    <row r="56" spans="1:9" ht="13.5" customHeight="1">
      <c r="A56" s="22"/>
      <c r="B56" s="22"/>
      <c r="C56" s="22"/>
      <c r="D56" s="22"/>
      <c r="E56" s="22"/>
      <c r="F56" s="22"/>
      <c r="G56" s="28"/>
      <c r="H56" s="29"/>
      <c r="I56" s="28"/>
    </row>
    <row r="57" spans="1:9" ht="13.5" customHeight="1" thickBot="1">
      <c r="A57" s="22"/>
      <c r="B57" s="22"/>
      <c r="C57" s="22"/>
      <c r="D57" s="22"/>
      <c r="E57" s="22"/>
      <c r="F57" s="22"/>
      <c r="G57" s="34">
        <f>SUM(G49:G55)-1</f>
        <v>48338.687</v>
      </c>
      <c r="H57" s="29"/>
      <c r="I57" s="34">
        <f>SUM(I49:I55)</f>
        <v>50828</v>
      </c>
    </row>
    <row r="58" spans="1:9" ht="13.5" customHeight="1" thickTop="1">
      <c r="A58" s="22"/>
      <c r="B58" s="22"/>
      <c r="C58" s="22"/>
      <c r="D58" s="22"/>
      <c r="E58" s="22"/>
      <c r="F58" s="22"/>
      <c r="G58" s="28"/>
      <c r="H58" s="29"/>
      <c r="I58" s="28"/>
    </row>
  </sheetData>
  <printOptions/>
  <pageMargins left="0.75" right="0.25" top="0.5" bottom="0.5" header="0.5" footer="0.5"/>
  <pageSetup fitToHeight="1" fitToWidth="1" horizontalDpi="180" verticalDpi="18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="75" zoomScaleNormal="75" workbookViewId="0" topLeftCell="A33">
      <selection activeCell="E23" sqref="E23"/>
    </sheetView>
  </sheetViews>
  <sheetFormatPr defaultColWidth="9.00390625" defaultRowHeight="15.75"/>
  <cols>
    <col min="1" max="1" width="3.50390625" style="15" customWidth="1"/>
    <col min="2" max="3" width="9.00390625" style="15" customWidth="1"/>
    <col min="4" max="4" width="47.625" style="15" customWidth="1"/>
    <col min="5" max="5" width="16.125" style="16" bestFit="1" customWidth="1"/>
    <col min="6" max="6" width="3.375" style="15" customWidth="1"/>
    <col min="7" max="7" width="1.4921875" style="15" customWidth="1"/>
    <col min="8" max="16384" width="9.00390625" style="15" customWidth="1"/>
  </cols>
  <sheetData>
    <row r="1" ht="15.75">
      <c r="A1" s="13" t="s">
        <v>0</v>
      </c>
    </row>
    <row r="2" ht="15.75">
      <c r="A2" s="13"/>
    </row>
    <row r="3" ht="15.75">
      <c r="A3" s="13" t="s">
        <v>21</v>
      </c>
    </row>
    <row r="4" ht="15.75">
      <c r="A4" s="13" t="str">
        <f>'P&amp;L-Final'!A5</f>
        <v>FOR THE PERIOD ENDED 31 MARCH 2003</v>
      </c>
    </row>
    <row r="7" spans="1:6" ht="15.75">
      <c r="A7" s="22"/>
      <c r="B7" s="22"/>
      <c r="C7" s="22"/>
      <c r="D7" s="22"/>
      <c r="E7" s="27" t="s">
        <v>91</v>
      </c>
      <c r="F7" s="24"/>
    </row>
    <row r="8" spans="1:6" ht="15.75">
      <c r="A8" s="22"/>
      <c r="B8" s="22"/>
      <c r="C8" s="22"/>
      <c r="D8" s="22"/>
      <c r="E8" s="27" t="s">
        <v>30</v>
      </c>
      <c r="F8" s="24"/>
    </row>
    <row r="9" spans="1:6" ht="15.75">
      <c r="A9" s="22"/>
      <c r="B9" s="22"/>
      <c r="C9" s="22"/>
      <c r="D9" s="22"/>
      <c r="E9" s="25" t="s">
        <v>92</v>
      </c>
      <c r="F9" s="24"/>
    </row>
    <row r="10" spans="1:6" ht="15.75">
      <c r="A10" s="22"/>
      <c r="B10" s="22"/>
      <c r="C10" s="22"/>
      <c r="D10" s="22"/>
      <c r="E10" s="27" t="s">
        <v>2</v>
      </c>
      <c r="F10" s="24"/>
    </row>
    <row r="12" ht="15.75">
      <c r="A12" s="13" t="s">
        <v>65</v>
      </c>
    </row>
    <row r="13" spans="1:5" ht="15">
      <c r="A13" s="15" t="s">
        <v>66</v>
      </c>
      <c r="E13" s="16">
        <f>+'[1]Condensed'!$D$13/1000-1+220</f>
        <v>-1510.39</v>
      </c>
    </row>
    <row r="14" ht="15.75">
      <c r="A14" s="13"/>
    </row>
    <row r="15" ht="15">
      <c r="A15" s="15" t="s">
        <v>67</v>
      </c>
    </row>
    <row r="16" spans="1:5" ht="15">
      <c r="A16" s="15" t="s">
        <v>9</v>
      </c>
      <c r="B16" s="15" t="s">
        <v>25</v>
      </c>
      <c r="E16" s="16">
        <f>+'[1]Condensed'!$D$18/1000+1</f>
        <v>1583.468</v>
      </c>
    </row>
    <row r="17" spans="1:5" ht="15">
      <c r="A17" s="15" t="s">
        <v>9</v>
      </c>
      <c r="B17" s="15" t="s">
        <v>68</v>
      </c>
      <c r="E17" s="16">
        <f>+'[1]Condensed'!$D$19/1000</f>
        <v>1395.901</v>
      </c>
    </row>
    <row r="19" spans="1:5" ht="15">
      <c r="A19" s="15" t="s">
        <v>85</v>
      </c>
      <c r="E19" s="36">
        <f>SUM(E13:E18)</f>
        <v>1468.979</v>
      </c>
    </row>
    <row r="21" ht="15">
      <c r="A21" s="15" t="s">
        <v>69</v>
      </c>
    </row>
    <row r="22" spans="1:5" ht="15">
      <c r="A22" s="15" t="s">
        <v>9</v>
      </c>
      <c r="B22" s="15" t="s">
        <v>70</v>
      </c>
      <c r="E22" s="16">
        <f>+'[1]Condensed'!$D$24/1000-220</f>
        <v>-1789.795</v>
      </c>
    </row>
    <row r="23" spans="1:5" ht="15">
      <c r="A23" s="15" t="s">
        <v>9</v>
      </c>
      <c r="B23" s="15" t="s">
        <v>71</v>
      </c>
      <c r="E23" s="16">
        <f>+'[1]Condensed'!$D$25/1000</f>
        <v>-3237.412</v>
      </c>
    </row>
    <row r="25" spans="1:5" ht="15">
      <c r="A25" s="15" t="s">
        <v>102</v>
      </c>
      <c r="E25" s="36">
        <f>SUM(E19:E24)</f>
        <v>-3558.228</v>
      </c>
    </row>
    <row r="27" ht="15.75">
      <c r="A27" s="13" t="s">
        <v>72</v>
      </c>
    </row>
    <row r="28" spans="1:2" ht="15">
      <c r="A28" s="15" t="s">
        <v>9</v>
      </c>
      <c r="B28" s="15" t="s">
        <v>73</v>
      </c>
    </row>
    <row r="29" spans="1:5" ht="15">
      <c r="A29" s="15" t="s">
        <v>9</v>
      </c>
      <c r="B29" s="15" t="s">
        <v>74</v>
      </c>
      <c r="E29" s="16">
        <f>+'[1]Cash Flow-13-14'!$D$46/1000</f>
        <v>-86.934</v>
      </c>
    </row>
    <row r="31" spans="1:5" ht="15">
      <c r="A31" s="15" t="s">
        <v>86</v>
      </c>
      <c r="E31" s="36">
        <f>SUM(E28:E30)</f>
        <v>-86.934</v>
      </c>
    </row>
    <row r="33" ht="15.75">
      <c r="A33" s="13" t="s">
        <v>75</v>
      </c>
    </row>
    <row r="34" spans="1:5" ht="15">
      <c r="A34" s="15" t="s">
        <v>9</v>
      </c>
      <c r="B34" s="15" t="s">
        <v>76</v>
      </c>
      <c r="E34" s="16">
        <f>+'[1]Condensed'!$D$35/1000+1</f>
        <v>-54.543</v>
      </c>
    </row>
    <row r="35" spans="1:2" ht="15">
      <c r="A35" s="15" t="s">
        <v>9</v>
      </c>
      <c r="B35" s="15" t="s">
        <v>77</v>
      </c>
    </row>
    <row r="37" spans="1:5" ht="15">
      <c r="A37" s="15" t="s">
        <v>87</v>
      </c>
      <c r="E37" s="36">
        <f>SUM(E34:E36)</f>
        <v>-54.543</v>
      </c>
    </row>
    <row r="39" spans="1:5" ht="15.75">
      <c r="A39" s="13" t="s">
        <v>88</v>
      </c>
      <c r="E39" s="16">
        <f>E25+E31+E37</f>
        <v>-3699.7050000000004</v>
      </c>
    </row>
    <row r="40" ht="15.75">
      <c r="A40" s="13"/>
    </row>
    <row r="41" spans="1:5" ht="15.75">
      <c r="A41" s="13" t="s">
        <v>100</v>
      </c>
      <c r="E41" s="16">
        <v>-7621</v>
      </c>
    </row>
    <row r="42" ht="15.75">
      <c r="A42" s="13"/>
    </row>
    <row r="43" spans="1:5" ht="16.5" thickBot="1">
      <c r="A43" s="13" t="s">
        <v>101</v>
      </c>
      <c r="E43" s="34">
        <f>SUM(E39:E42)</f>
        <v>-11320.705</v>
      </c>
    </row>
    <row r="44" ht="15.75" thickTop="1"/>
  </sheetData>
  <printOptions/>
  <pageMargins left="0.5" right="0.25" top="0.5" bottom="0.5" header="0.5" footer="0.5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="75" zoomScaleNormal="75" workbookViewId="0" topLeftCell="A2">
      <selection activeCell="A7" sqref="A7"/>
    </sheetView>
  </sheetViews>
  <sheetFormatPr defaultColWidth="9.00390625" defaultRowHeight="15.75"/>
  <cols>
    <col min="1" max="1" width="40.75390625" style="1" customWidth="1"/>
    <col min="2" max="2" width="15.50390625" style="1" customWidth="1"/>
    <col min="3" max="3" width="1.625" style="1" customWidth="1"/>
    <col min="4" max="4" width="13.75390625" style="1" customWidth="1"/>
    <col min="5" max="5" width="1.625" style="1" customWidth="1"/>
    <col min="6" max="6" width="18.50390625" style="1" bestFit="1" customWidth="1"/>
    <col min="7" max="7" width="1.625" style="1" customWidth="1"/>
    <col min="8" max="8" width="11.125" style="1" customWidth="1"/>
    <col min="9" max="9" width="5.25390625" style="1" customWidth="1"/>
    <col min="10" max="16384" width="8.00390625" style="1" customWidth="1"/>
  </cols>
  <sheetData>
    <row r="1" spans="1:8" ht="15.75">
      <c r="A1" s="13" t="s">
        <v>0</v>
      </c>
      <c r="B1" s="47"/>
      <c r="C1" s="47"/>
      <c r="D1" s="47"/>
      <c r="E1" s="47"/>
      <c r="F1" s="47"/>
      <c r="G1" s="47"/>
      <c r="H1" s="47"/>
    </row>
    <row r="2" spans="3:7" ht="15">
      <c r="C2" s="2"/>
      <c r="E2" s="2"/>
      <c r="G2" s="2"/>
    </row>
    <row r="3" spans="1:8" ht="15.75">
      <c r="A3" s="47" t="s">
        <v>22</v>
      </c>
      <c r="B3" s="47"/>
      <c r="C3" s="47"/>
      <c r="D3" s="47"/>
      <c r="E3" s="47"/>
      <c r="F3" s="47"/>
      <c r="G3" s="47"/>
      <c r="H3" s="47"/>
    </row>
    <row r="4" spans="1:8" ht="15.75">
      <c r="A4" s="48" t="str">
        <f>'Cash Flow'!A4</f>
        <v>FOR THE PERIOD ENDED 31 MARCH 2003</v>
      </c>
      <c r="B4" s="48"/>
      <c r="C4" s="49"/>
      <c r="D4" s="48"/>
      <c r="E4" s="48"/>
      <c r="F4" s="48"/>
      <c r="G4" s="47"/>
      <c r="H4" s="47"/>
    </row>
    <row r="5" spans="3:7" ht="15">
      <c r="C5" s="2"/>
      <c r="E5" s="2"/>
      <c r="G5" s="2"/>
    </row>
    <row r="6" spans="2:8" ht="15">
      <c r="B6" s="3"/>
      <c r="C6" s="4"/>
      <c r="D6" s="3"/>
      <c r="E6" s="4"/>
      <c r="F6" s="3"/>
      <c r="G6" s="4"/>
      <c r="H6" s="3"/>
    </row>
    <row r="7" spans="2:8" ht="15.75">
      <c r="B7" s="27" t="s">
        <v>57</v>
      </c>
      <c r="C7" s="27"/>
      <c r="D7" s="27" t="s">
        <v>57</v>
      </c>
      <c r="E7" s="50"/>
      <c r="F7" s="51" t="s">
        <v>78</v>
      </c>
      <c r="G7" s="50"/>
      <c r="H7" s="51"/>
    </row>
    <row r="8" spans="2:8" ht="15.75">
      <c r="B8" s="52" t="s">
        <v>58</v>
      </c>
      <c r="C8" s="27"/>
      <c r="D8" s="52" t="s">
        <v>59</v>
      </c>
      <c r="E8" s="50"/>
      <c r="F8" s="53" t="s">
        <v>63</v>
      </c>
      <c r="G8" s="50"/>
      <c r="H8" s="53" t="s">
        <v>64</v>
      </c>
    </row>
    <row r="9" spans="2:8" ht="15.75">
      <c r="B9" s="51" t="s">
        <v>62</v>
      </c>
      <c r="C9" s="54"/>
      <c r="D9" s="51" t="s">
        <v>62</v>
      </c>
      <c r="E9" s="54"/>
      <c r="F9" s="51" t="s">
        <v>62</v>
      </c>
      <c r="G9" s="54"/>
      <c r="H9" s="51" t="s">
        <v>62</v>
      </c>
    </row>
    <row r="10" spans="1:7" ht="15.75">
      <c r="A10" s="55" t="s">
        <v>99</v>
      </c>
      <c r="C10" s="2"/>
      <c r="E10" s="2"/>
      <c r="G10" s="2"/>
    </row>
    <row r="11" spans="1:7" ht="15">
      <c r="A11" s="5"/>
      <c r="C11" s="2"/>
      <c r="E11" s="2"/>
      <c r="G11" s="2"/>
    </row>
    <row r="12" spans="1:9" ht="15">
      <c r="A12" s="1" t="s">
        <v>23</v>
      </c>
      <c r="B12" s="28">
        <f>44579000/1000</f>
        <v>44579</v>
      </c>
      <c r="C12" s="28"/>
      <c r="D12" s="28">
        <f>7283230/1000</f>
        <v>7283.23</v>
      </c>
      <c r="E12" s="28"/>
      <c r="F12" s="28">
        <f>-28620115/1000</f>
        <v>-28620.115</v>
      </c>
      <c r="G12" s="28"/>
      <c r="H12" s="28">
        <f>SUM(B12:F12)</f>
        <v>23242.114999999994</v>
      </c>
      <c r="I12" s="6"/>
    </row>
    <row r="13" spans="2:9" ht="15">
      <c r="B13" s="6"/>
      <c r="C13" s="7"/>
      <c r="D13" s="8"/>
      <c r="E13" s="7"/>
      <c r="F13" s="6"/>
      <c r="G13" s="7"/>
      <c r="H13" s="6"/>
      <c r="I13" s="6"/>
    </row>
    <row r="14" spans="1:9" ht="15">
      <c r="A14" s="22" t="s">
        <v>61</v>
      </c>
      <c r="B14" s="28">
        <v>0</v>
      </c>
      <c r="C14" s="28"/>
      <c r="D14" s="28">
        <v>0</v>
      </c>
      <c r="E14" s="28"/>
      <c r="F14" s="28">
        <v>0</v>
      </c>
      <c r="G14" s="7"/>
      <c r="H14" s="28">
        <f>SUM(B14:F14)</f>
        <v>0</v>
      </c>
      <c r="I14" s="6"/>
    </row>
    <row r="15" spans="1:9" ht="15">
      <c r="A15" s="9"/>
      <c r="B15" s="6"/>
      <c r="C15" s="7"/>
      <c r="D15" s="6"/>
      <c r="E15" s="7"/>
      <c r="F15" s="6"/>
      <c r="G15" s="7"/>
      <c r="H15" s="6"/>
      <c r="I15" s="6"/>
    </row>
    <row r="16" spans="1:9" ht="15">
      <c r="A16" s="1" t="s">
        <v>60</v>
      </c>
      <c r="B16" s="28">
        <v>0</v>
      </c>
      <c r="C16" s="28"/>
      <c r="D16" s="28">
        <v>0</v>
      </c>
      <c r="E16" s="28"/>
      <c r="F16" s="28">
        <f>'P&amp;L-Final'!J33</f>
        <v>-1510.39</v>
      </c>
      <c r="G16" s="28"/>
      <c r="H16" s="28">
        <f>SUM(B16:F16)</f>
        <v>-1510.39</v>
      </c>
      <c r="I16" s="6"/>
    </row>
    <row r="17" spans="1:9" ht="15">
      <c r="A17" s="10"/>
      <c r="B17" s="6"/>
      <c r="C17" s="7"/>
      <c r="D17" s="6"/>
      <c r="E17" s="7"/>
      <c r="F17" s="6"/>
      <c r="G17" s="7"/>
      <c r="H17" s="6"/>
      <c r="I17" s="6"/>
    </row>
    <row r="18" spans="1:9" ht="15.75" thickBot="1">
      <c r="A18" s="1" t="s">
        <v>24</v>
      </c>
      <c r="B18" s="56">
        <f>SUM(B12:B17)</f>
        <v>44579</v>
      </c>
      <c r="C18" s="7"/>
      <c r="D18" s="56">
        <f>SUM(D12:D17)</f>
        <v>7283.23</v>
      </c>
      <c r="E18" s="7"/>
      <c r="F18" s="56">
        <f>SUM(F12:F17)+1</f>
        <v>-30129.505</v>
      </c>
      <c r="G18" s="7"/>
      <c r="H18" s="56">
        <f>SUM(H12:H17)</f>
        <v>21731.724999999995</v>
      </c>
      <c r="I18" s="6"/>
    </row>
    <row r="19" ht="15.75" thickTop="1">
      <c r="I19" s="6"/>
    </row>
    <row r="20" ht="15">
      <c r="I20" s="6"/>
    </row>
    <row r="21" ht="15">
      <c r="I21" s="6"/>
    </row>
    <row r="22" spans="2:9" ht="15">
      <c r="B22" s="6"/>
      <c r="C22" s="7"/>
      <c r="D22" s="6"/>
      <c r="E22" s="7"/>
      <c r="F22" s="6"/>
      <c r="G22" s="7"/>
      <c r="H22" s="6"/>
      <c r="I22" s="6"/>
    </row>
    <row r="23" spans="2:9" ht="15">
      <c r="B23" s="6"/>
      <c r="C23" s="7"/>
      <c r="D23" s="6"/>
      <c r="E23" s="7"/>
      <c r="F23" s="6"/>
      <c r="G23" s="7"/>
      <c r="H23" s="6"/>
      <c r="I23" s="6"/>
    </row>
    <row r="25" ht="15.75">
      <c r="A25" s="11"/>
    </row>
    <row r="26" ht="15.75">
      <c r="A26" s="12"/>
    </row>
  </sheetData>
  <printOptions/>
  <pageMargins left="0.5" right="0.25" top="1" bottom="1" header="0.5" footer="0.5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KR</cp:lastModifiedBy>
  <cp:lastPrinted>2003-05-29T04:09:23Z</cp:lastPrinted>
  <dcterms:created xsi:type="dcterms:W3CDTF">2002-11-11T01:48:38Z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